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表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<sst xmlns="http://schemas.openxmlformats.org/spreadsheetml/2006/main" count="51" uniqueCount="46">
  <si>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r>
      <t>附表</t>
    </r>
    <r>
      <rPr>
        <sz val="16"/>
        <rFont val="Times New Roman"/>
        <family val="1"/>
        <charset val="0"/>
      </rPr>
      <t>2</t>
    </r>
  </si>
  <si>
    <r>
      <t>2024</t>
    </r>
    <r>
      <rPr>
        <sz val="22"/>
        <rFont val="方正小标宋简体"/>
        <charset val="134"/>
      </rPr>
      <t>年沙坡头南北干渠系引黄控制引水量指标</t>
    </r>
  </si>
  <si>
    <r>
      <rPr>
        <sz val="14"/>
        <rFont val="宋体"/>
        <charset val="134"/>
      </rPr>
      <t>水量单位：万立方米</t>
    </r>
  </si>
  <si>
    <r>
      <rPr>
        <b/>
        <sz val="12"/>
        <rFont val="宋体"/>
        <charset val="134"/>
      </rPr>
      <t>灌区名称</t>
    </r>
  </si>
  <si>
    <r>
      <rPr>
        <b/>
        <sz val="12"/>
        <rFont val="宋体"/>
        <charset val="134"/>
      </rPr>
      <t>渠段名称</t>
    </r>
  </si>
  <si>
    <r>
      <rPr>
        <b/>
        <sz val="8"/>
        <rFont val="宋体"/>
        <charset val="134"/>
      </rPr>
      <t>（</t>
    </r>
    <r>
      <rPr>
        <b/>
        <sz val="8"/>
        <rFont val="Times New Roman"/>
        <family val="1"/>
        <charset val="0"/>
      </rPr>
      <t>3</t>
    </r>
    <r>
      <rPr>
        <b/>
        <sz val="8"/>
        <rFont val="宋体"/>
        <charset val="134"/>
      </rPr>
      <t>月）</t>
    </r>
  </si>
  <si>
    <r>
      <rPr>
        <b/>
        <sz val="8"/>
        <rFont val="宋体"/>
        <charset val="134"/>
      </rPr>
      <t>（</t>
    </r>
    <r>
      <rPr>
        <b/>
        <sz val="8"/>
        <rFont val="Times New Roman"/>
        <family val="1"/>
        <charset val="0"/>
      </rPr>
      <t>4</t>
    </r>
    <r>
      <rPr>
        <b/>
        <sz val="8"/>
        <rFont val="宋体"/>
        <charset val="134"/>
      </rPr>
      <t>月）</t>
    </r>
  </si>
  <si>
    <r>
      <rPr>
        <b/>
        <sz val="8"/>
        <rFont val="宋体"/>
        <charset val="134"/>
      </rPr>
      <t>（</t>
    </r>
    <r>
      <rPr>
        <b/>
        <sz val="8"/>
        <rFont val="Times New Roman"/>
        <family val="1"/>
        <charset val="0"/>
      </rPr>
      <t>5</t>
    </r>
    <r>
      <rPr>
        <b/>
        <sz val="8"/>
        <rFont val="宋体"/>
        <charset val="134"/>
      </rPr>
      <t>月）</t>
    </r>
  </si>
  <si>
    <r>
      <rPr>
        <b/>
        <sz val="8"/>
        <rFont val="宋体"/>
        <charset val="134"/>
      </rPr>
      <t>（</t>
    </r>
    <r>
      <rPr>
        <b/>
        <sz val="8"/>
        <rFont val="Times New Roman"/>
        <family val="1"/>
        <charset val="0"/>
      </rPr>
      <t>6</t>
    </r>
    <r>
      <rPr>
        <b/>
        <sz val="8"/>
        <rFont val="宋体"/>
        <charset val="134"/>
      </rPr>
      <t>月）</t>
    </r>
  </si>
  <si>
    <r>
      <rPr>
        <b/>
        <sz val="8"/>
        <rFont val="宋体"/>
        <charset val="134"/>
      </rPr>
      <t>（</t>
    </r>
    <r>
      <rPr>
        <b/>
        <sz val="8"/>
        <rFont val="Times New Roman"/>
        <family val="1"/>
        <charset val="0"/>
      </rPr>
      <t>3-6</t>
    </r>
    <r>
      <rPr>
        <b/>
        <sz val="8"/>
        <rFont val="宋体"/>
        <charset val="134"/>
      </rPr>
      <t>月）</t>
    </r>
  </si>
  <si>
    <r>
      <rPr>
        <b/>
        <sz val="8"/>
        <rFont val="宋体"/>
        <charset val="134"/>
      </rPr>
      <t>（</t>
    </r>
    <r>
      <rPr>
        <b/>
        <sz val="8"/>
        <rFont val="Times New Roman"/>
        <family val="1"/>
        <charset val="0"/>
      </rPr>
      <t>7</t>
    </r>
    <r>
      <rPr>
        <b/>
        <sz val="8"/>
        <rFont val="宋体"/>
        <charset val="134"/>
      </rPr>
      <t>月）</t>
    </r>
  </si>
  <si>
    <r>
      <rPr>
        <b/>
        <sz val="8"/>
        <rFont val="宋体"/>
        <charset val="134"/>
      </rPr>
      <t>（</t>
    </r>
    <r>
      <rPr>
        <b/>
        <sz val="8"/>
        <rFont val="Times New Roman"/>
        <family val="1"/>
        <charset val="0"/>
      </rPr>
      <t>8</t>
    </r>
    <r>
      <rPr>
        <b/>
        <sz val="8"/>
        <rFont val="宋体"/>
        <charset val="134"/>
      </rPr>
      <t>月）</t>
    </r>
  </si>
  <si>
    <r>
      <rPr>
        <b/>
        <sz val="8"/>
        <rFont val="宋体"/>
        <charset val="134"/>
      </rPr>
      <t>（</t>
    </r>
    <r>
      <rPr>
        <b/>
        <sz val="8"/>
        <rFont val="Times New Roman"/>
        <family val="1"/>
        <charset val="0"/>
      </rPr>
      <t>9</t>
    </r>
    <r>
      <rPr>
        <b/>
        <sz val="8"/>
        <rFont val="宋体"/>
        <charset val="134"/>
      </rPr>
      <t>月）</t>
    </r>
  </si>
  <si>
    <r>
      <rPr>
        <b/>
        <sz val="8"/>
        <rFont val="宋体"/>
        <charset val="134"/>
      </rPr>
      <t>（</t>
    </r>
    <r>
      <rPr>
        <b/>
        <sz val="8"/>
        <rFont val="Times New Roman"/>
        <family val="1"/>
        <charset val="0"/>
      </rPr>
      <t>7-9</t>
    </r>
    <r>
      <rPr>
        <b/>
        <sz val="8"/>
        <rFont val="宋体"/>
        <charset val="134"/>
      </rPr>
      <t>月）</t>
    </r>
  </si>
  <si>
    <r>
      <rPr>
        <b/>
        <sz val="8"/>
        <rFont val="宋体"/>
        <charset val="134"/>
      </rPr>
      <t>（</t>
    </r>
    <r>
      <rPr>
        <b/>
        <sz val="8"/>
        <rFont val="Times New Roman"/>
        <family val="1"/>
        <charset val="0"/>
      </rPr>
      <t>3-9</t>
    </r>
    <r>
      <rPr>
        <b/>
        <sz val="8"/>
        <rFont val="宋体"/>
        <charset val="134"/>
      </rPr>
      <t>月）</t>
    </r>
  </si>
  <si>
    <r>
      <rPr>
        <b/>
        <sz val="8"/>
        <rFont val="宋体"/>
        <charset val="134"/>
      </rPr>
      <t>冬灌</t>
    </r>
  </si>
  <si>
    <r>
      <rPr>
        <b/>
        <sz val="12"/>
        <rFont val="宋体"/>
        <charset val="134"/>
      </rPr>
      <t>全年</t>
    </r>
  </si>
  <si>
    <r>
      <rPr>
        <sz val="12"/>
        <rFont val="宋体"/>
        <charset val="134"/>
      </rPr>
      <t>河南所灌区</t>
    </r>
  </si>
  <si>
    <r>
      <rPr>
        <b/>
        <sz val="12"/>
        <rFont val="宋体"/>
        <charset val="134"/>
      </rPr>
      <t>合计</t>
    </r>
  </si>
  <si>
    <r>
      <rPr>
        <sz val="12"/>
        <rFont val="宋体"/>
        <charset val="134"/>
      </rPr>
      <t>角渠小计</t>
    </r>
  </si>
  <si>
    <r>
      <rPr>
        <b/>
        <sz val="12"/>
        <rFont val="宋体"/>
        <charset val="134"/>
      </rPr>
      <t>寿渠小计</t>
    </r>
  </si>
  <si>
    <r>
      <rPr>
        <sz val="12"/>
        <rFont val="宋体"/>
        <charset val="134"/>
      </rPr>
      <t>寿渠上段</t>
    </r>
  </si>
  <si>
    <r>
      <rPr>
        <sz val="12"/>
        <rFont val="宋体"/>
        <charset val="134"/>
      </rPr>
      <t>寿渠中段</t>
    </r>
  </si>
  <si>
    <r>
      <rPr>
        <sz val="12"/>
        <rFont val="宋体"/>
        <charset val="134"/>
      </rPr>
      <t>寿渠下段</t>
    </r>
  </si>
  <si>
    <r>
      <rPr>
        <sz val="12"/>
        <rFont val="宋体"/>
        <charset val="134"/>
      </rPr>
      <t>南山台灌区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</si>
  <si>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</si>
  <si>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刘湾泵站</t>
    </r>
  </si>
  <si>
    <r>
      <rPr>
        <b/>
        <sz val="12"/>
        <rFont val="宋体"/>
        <charset val="134"/>
      </rPr>
      <t>南干渠系</t>
    </r>
  </si>
  <si>
    <r>
      <rPr>
        <b/>
        <sz val="12"/>
        <rFont val="宋体"/>
        <charset val="134"/>
      </rPr>
      <t>总计</t>
    </r>
  </si>
  <si>
    <r>
      <rPr>
        <sz val="12"/>
        <rFont val="宋体"/>
        <charset val="134"/>
      </rPr>
      <t>河北所灌区</t>
    </r>
  </si>
  <si>
    <r>
      <rPr>
        <sz val="12"/>
        <rFont val="宋体"/>
        <charset val="134"/>
      </rPr>
      <t>渠首段</t>
    </r>
  </si>
  <si>
    <r>
      <rPr>
        <sz val="12"/>
        <rFont val="宋体"/>
        <charset val="134"/>
      </rPr>
      <t>一干渠段</t>
    </r>
  </si>
  <si>
    <r>
      <rPr>
        <sz val="12"/>
        <rFont val="宋体"/>
        <charset val="134"/>
      </rPr>
      <t>美中段</t>
    </r>
  </si>
  <si>
    <r>
      <rPr>
        <sz val="12"/>
        <rFont val="宋体"/>
        <charset val="134"/>
      </rPr>
      <t>二干渠段</t>
    </r>
  </si>
  <si>
    <r>
      <rPr>
        <sz val="12"/>
        <rFont val="宋体"/>
        <charset val="134"/>
      </rPr>
      <t>扶农渠段</t>
    </r>
  </si>
  <si>
    <r>
      <rPr>
        <b/>
        <sz val="12"/>
        <rFont val="宋体"/>
        <charset val="134"/>
      </rPr>
      <t>三干渠</t>
    </r>
  </si>
  <si>
    <r>
      <rPr>
        <sz val="12"/>
        <rFont val="宋体"/>
        <charset val="134"/>
      </rPr>
      <t>三干渠上段</t>
    </r>
  </si>
  <si>
    <r>
      <rPr>
        <sz val="12"/>
        <rFont val="宋体"/>
        <charset val="134"/>
      </rPr>
      <t>三干渠下段</t>
    </r>
  </si>
  <si>
    <r>
      <rPr>
        <sz val="12"/>
        <rFont val="宋体"/>
        <charset val="134"/>
      </rPr>
      <t>其他</t>
    </r>
  </si>
  <si>
    <r>
      <rPr>
        <sz val="12"/>
        <rFont val="宋体"/>
        <charset val="134"/>
      </rPr>
      <t>北干渠灌区</t>
    </r>
  </si>
  <si>
    <r>
      <rPr>
        <sz val="12"/>
        <rFont val="宋体"/>
        <charset val="134"/>
      </rPr>
      <t>北干渠上段</t>
    </r>
  </si>
  <si>
    <r>
      <rPr>
        <sz val="12"/>
        <rFont val="宋体"/>
        <charset val="134"/>
      </rPr>
      <t>北干渠中段</t>
    </r>
  </si>
  <si>
    <r>
      <rPr>
        <sz val="12"/>
        <rFont val="宋体"/>
        <charset val="134"/>
      </rPr>
      <t>北干渠下段</t>
    </r>
  </si>
  <si>
    <r>
      <rPr>
        <b/>
        <sz val="12"/>
        <rFont val="宋体"/>
        <charset val="134"/>
      </rPr>
      <t>北干渠系</t>
    </r>
  </si>
  <si>
    <r>
      <rPr>
        <b/>
        <sz val="12"/>
        <rFont val="宋体"/>
        <charset val="134"/>
      </rPr>
      <t>沙坡头区合计</t>
    </r>
  </si>
  <si>
    <r>
      <rPr>
        <b/>
        <sz val="12"/>
        <rFont val="宋体"/>
        <charset val="134"/>
      </rPr>
      <t>内蒙泵站合计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</si>
</sst>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6"/>
      <name val="黑体"/>
      <family val="3"/>
      <charset val="134"/>
    </font>
    <font>
      <sz val="16"/>
      <name val="Times New Roman"/>
      <charset val="134"/>
    </font>
    <font>
      <sz val="22"/>
      <name val="Times New Roman"/>
      <family val="1"/>
      <charset val="0"/>
    </font>
    <font>
      <sz val="14"/>
      <name val="Times New Roman"/>
      <family val="1"/>
      <charset val="0"/>
    </font>
    <font>
      <sz val="12"/>
      <name val="Times New Roman"/>
      <charset val="134"/>
    </font>
    <font>
      <b/>
      <sz val="12"/>
      <name val="Times New Roman"/>
      <family val="1"/>
      <charset val="0"/>
    </font>
    <font>
      <b/>
      <sz val="8"/>
      <name val="Times New Roman"/>
      <family val="1"/>
      <charset val="0"/>
    </font>
    <font>
      <sz val="12"/>
      <name val="Times New Roman"/>
      <family val="1"/>
      <charset val="0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family val="1"/>
      <charset val="0"/>
    </font>
    <font>
      <sz val="22"/>
      <name val="方正小标宋简体"/>
      <charset val="134"/>
    </font>
    <font>
      <sz val="14"/>
      <name val="宋体"/>
      <charset val="134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>
      <alignment vertical="center"/>
    </xf>
    <xf numFmtId="177" fontId="7" fillId="0" borderId="0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6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zoomScaleSheetLayoutView="60" workbookViewId="0">
      <selection activeCell="A1" sqref="A1"/>
    </sheetView>
  </sheetViews>
  <sheetFormatPr defaultColWidth="9" defaultRowHeight="14.25"/>
  <cols>
    <col min="1" max="1" width="10.875" style="4" customWidth="1"/>
    <col min="2" max="2" width="10.625" style="4" customWidth="1"/>
    <col min="3" max="3" width="10.625" style="5" customWidth="1"/>
    <col min="4" max="14" width="8.625" style="4" customWidth="1"/>
    <col min="15" max="16" width="9.5" style="4" hidden="1" customWidth="1"/>
    <col min="17" max="16384" width="9" style="4"/>
  </cols>
  <sheetData>
    <row r="1" s="1" customFormat="1" ht="21" customHeight="1" spans="1:16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28.5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11"/>
    </row>
    <row r="3" ht="18.75" spans="1:16">
      <c r="A3" s="10"/>
      <c r="B3" s="11"/>
      <c r="C3" s="12"/>
      <c r="D3" s="11"/>
      <c r="E3" s="11"/>
      <c r="F3" s="11"/>
      <c r="G3" s="11"/>
      <c r="H3" s="11"/>
      <c r="I3" s="11"/>
      <c r="J3" s="11"/>
      <c r="K3" s="11"/>
      <c r="L3" s="25" t="s">
        <v>2</v>
      </c>
      <c r="M3" s="25"/>
      <c r="N3" s="25"/>
      <c r="O3" s="11"/>
      <c r="P3" s="11"/>
    </row>
    <row r="4" s="2" customFormat="1" ht="17.25" customHeight="1" spans="1:16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3" t="s">
        <v>16</v>
      </c>
      <c r="O4" s="26"/>
      <c r="P4" s="26"/>
    </row>
    <row r="5" s="2" customFormat="1" ht="17.25" customHeight="1" spans="1:16">
      <c r="A5" s="15" t="s">
        <v>17</v>
      </c>
      <c r="B5" s="13" t="s">
        <v>18</v>
      </c>
      <c r="C5" s="16">
        <f t="shared" ref="C5:F5" si="0">C6+C7</f>
        <v>0</v>
      </c>
      <c r="D5" s="16">
        <f t="shared" si="0"/>
        <v>171.021897269851</v>
      </c>
      <c r="E5" s="16">
        <f t="shared" si="0"/>
        <v>716.153</v>
      </c>
      <c r="F5" s="16">
        <f t="shared" si="0"/>
        <v>688.547</v>
      </c>
      <c r="G5" s="16">
        <f t="shared" ref="G5:G12" si="1">D5+E5+F5+C5</f>
        <v>1575.72189726985</v>
      </c>
      <c r="H5" s="16">
        <f t="shared" ref="H5:J5" si="2">H6+H7</f>
        <v>663.457</v>
      </c>
      <c r="I5" s="16">
        <f t="shared" si="2"/>
        <v>513.066</v>
      </c>
      <c r="J5" s="16">
        <f t="shared" si="2"/>
        <v>114.0145981799</v>
      </c>
      <c r="K5" s="16">
        <f t="shared" ref="K5:K12" si="3">H5+I5+J5</f>
        <v>1290.5375981799</v>
      </c>
      <c r="L5" s="16">
        <f t="shared" ref="L5:L12" si="4">G5+K5</f>
        <v>2866.25949544975</v>
      </c>
      <c r="M5" s="16">
        <f>M6+M7</f>
        <v>716.537388138227</v>
      </c>
      <c r="N5" s="16">
        <f t="shared" ref="N5:N12" si="5">L5+M5</f>
        <v>3582.79688358798</v>
      </c>
      <c r="O5" s="27">
        <v>3575</v>
      </c>
      <c r="P5" s="27">
        <f>O5-N6</f>
        <v>2724.84684152889</v>
      </c>
    </row>
    <row r="6" ht="17.25" customHeight="1" spans="1:16">
      <c r="A6" s="17"/>
      <c r="B6" s="15" t="s">
        <v>19</v>
      </c>
      <c r="C6" s="15">
        <v>0</v>
      </c>
      <c r="D6" s="18">
        <v>41.385168964905</v>
      </c>
      <c r="E6" s="18">
        <v>176</v>
      </c>
      <c r="F6" s="18">
        <v>170</v>
      </c>
      <c r="G6" s="18">
        <f t="shared" si="1"/>
        <v>387.385168964905</v>
      </c>
      <c r="H6" s="18">
        <v>158.643</v>
      </c>
      <c r="I6" s="18">
        <v>124.156</v>
      </c>
      <c r="J6" s="18">
        <v>27.5901126432701</v>
      </c>
      <c r="K6" s="18">
        <f t="shared" si="3"/>
        <v>310.38911264327</v>
      </c>
      <c r="L6" s="18">
        <f t="shared" si="4"/>
        <v>697.774281608175</v>
      </c>
      <c r="M6" s="18">
        <v>152.378876862931</v>
      </c>
      <c r="N6" s="18">
        <f t="shared" si="5"/>
        <v>850.153158471106</v>
      </c>
      <c r="O6" s="28">
        <v>851</v>
      </c>
      <c r="P6" s="29"/>
    </row>
    <row r="7" ht="17.25" customHeight="1" spans="1:16">
      <c r="A7" s="17"/>
      <c r="B7" s="13" t="s">
        <v>20</v>
      </c>
      <c r="C7" s="16">
        <f t="shared" ref="C7:N7" si="6">C8</f>
        <v>0</v>
      </c>
      <c r="D7" s="16">
        <f t="shared" si="6"/>
        <v>129.636728304946</v>
      </c>
      <c r="E7" s="16">
        <f t="shared" si="6"/>
        <v>540.153</v>
      </c>
      <c r="F7" s="16">
        <f t="shared" si="6"/>
        <v>518.547</v>
      </c>
      <c r="G7" s="16">
        <f t="shared" si="6"/>
        <v>1188.33672830495</v>
      </c>
      <c r="H7" s="16">
        <f t="shared" si="6"/>
        <v>504.814</v>
      </c>
      <c r="I7" s="16">
        <f t="shared" si="6"/>
        <v>388.91</v>
      </c>
      <c r="J7" s="16">
        <f t="shared" si="6"/>
        <v>86.4244855366304</v>
      </c>
      <c r="K7" s="16">
        <f t="shared" si="6"/>
        <v>980.14848553663</v>
      </c>
      <c r="L7" s="16">
        <f t="shared" si="6"/>
        <v>2168.48521384158</v>
      </c>
      <c r="M7" s="16">
        <f t="shared" si="6"/>
        <v>564.158511275296</v>
      </c>
      <c r="N7" s="16">
        <f t="shared" si="6"/>
        <v>2732.64372511687</v>
      </c>
      <c r="O7" s="28">
        <f>N7-P5</f>
        <v>7.7968835879783</v>
      </c>
      <c r="P7" s="30"/>
    </row>
    <row r="8" ht="17.25" customHeight="1" spans="1:16">
      <c r="A8" s="17"/>
      <c r="B8" s="15" t="s">
        <v>21</v>
      </c>
      <c r="C8" s="15">
        <v>0</v>
      </c>
      <c r="D8" s="18">
        <v>129.636728304946</v>
      </c>
      <c r="E8" s="18">
        <v>540.153</v>
      </c>
      <c r="F8" s="18">
        <v>518.547</v>
      </c>
      <c r="G8" s="18">
        <f t="shared" si="1"/>
        <v>1188.33672830495</v>
      </c>
      <c r="H8" s="18">
        <v>504.814</v>
      </c>
      <c r="I8" s="18">
        <v>388.91</v>
      </c>
      <c r="J8" s="18">
        <v>86.4244855366304</v>
      </c>
      <c r="K8" s="18">
        <f t="shared" si="3"/>
        <v>980.14848553663</v>
      </c>
      <c r="L8" s="18">
        <f t="shared" si="4"/>
        <v>2168.48521384158</v>
      </c>
      <c r="M8" s="18">
        <v>564.158511275296</v>
      </c>
      <c r="N8" s="18">
        <f t="shared" si="5"/>
        <v>2732.64372511687</v>
      </c>
      <c r="O8" s="31"/>
      <c r="P8" s="29"/>
    </row>
    <row r="9" ht="17.25" customHeight="1" spans="1:16">
      <c r="A9" s="17"/>
      <c r="B9" s="15" t="s">
        <v>22</v>
      </c>
      <c r="C9" s="15">
        <v>0</v>
      </c>
      <c r="D9" s="18">
        <v>60.7359760243596</v>
      </c>
      <c r="E9" s="18">
        <v>253.066</v>
      </c>
      <c r="F9" s="18">
        <v>242.944</v>
      </c>
      <c r="G9" s="18">
        <f t="shared" si="1"/>
        <v>556.74597602436</v>
      </c>
      <c r="H9" s="18">
        <v>237.158</v>
      </c>
      <c r="I9" s="18">
        <v>182.208</v>
      </c>
      <c r="J9" s="18">
        <v>40.4906506829064</v>
      </c>
      <c r="K9" s="18">
        <f t="shared" si="3"/>
        <v>459.856650682906</v>
      </c>
      <c r="L9" s="18">
        <f t="shared" si="4"/>
        <v>1016.60262670727</v>
      </c>
      <c r="M9" s="18">
        <v>241.653349458913</v>
      </c>
      <c r="N9" s="18">
        <f t="shared" si="5"/>
        <v>1258.25597616618</v>
      </c>
      <c r="O9" s="31"/>
      <c r="P9" s="29"/>
    </row>
    <row r="10" ht="17.25" customHeight="1" spans="1:16">
      <c r="A10" s="17"/>
      <c r="B10" s="15" t="s">
        <v>23</v>
      </c>
      <c r="C10" s="15">
        <v>0</v>
      </c>
      <c r="D10" s="18">
        <v>24.2180368391187</v>
      </c>
      <c r="E10" s="18">
        <v>100.908</v>
      </c>
      <c r="F10" s="18">
        <v>96.872</v>
      </c>
      <c r="G10" s="18">
        <f t="shared" si="1"/>
        <v>221.998036839119</v>
      </c>
      <c r="H10" s="18">
        <v>94.012</v>
      </c>
      <c r="I10" s="18">
        <v>72.654</v>
      </c>
      <c r="J10" s="18">
        <v>16.1453578927458</v>
      </c>
      <c r="K10" s="18">
        <f t="shared" si="3"/>
        <v>182.811357892746</v>
      </c>
      <c r="L10" s="18">
        <f t="shared" si="4"/>
        <v>404.809394731864</v>
      </c>
      <c r="M10" s="18">
        <v>103.223</v>
      </c>
      <c r="N10" s="18">
        <f t="shared" si="5"/>
        <v>508.032394731864</v>
      </c>
      <c r="O10" s="31"/>
      <c r="P10" s="29"/>
    </row>
    <row r="11" ht="17.25" customHeight="1" spans="1:16">
      <c r="A11" s="15" t="s">
        <v>24</v>
      </c>
      <c r="B11" s="15" t="s">
        <v>25</v>
      </c>
      <c r="C11" s="15">
        <v>313</v>
      </c>
      <c r="D11" s="18">
        <v>703.451</v>
      </c>
      <c r="E11" s="18">
        <v>1328.74</v>
      </c>
      <c r="F11" s="18">
        <v>1766.03</v>
      </c>
      <c r="G11" s="18">
        <f t="shared" si="1"/>
        <v>4111.221</v>
      </c>
      <c r="H11" s="18">
        <v>2015.31</v>
      </c>
      <c r="I11" s="18">
        <v>1406.9</v>
      </c>
      <c r="J11" s="18">
        <v>156.323</v>
      </c>
      <c r="K11" s="18">
        <f t="shared" si="3"/>
        <v>3578.533</v>
      </c>
      <c r="L11" s="18">
        <f t="shared" si="4"/>
        <v>7689.754</v>
      </c>
      <c r="M11" s="18">
        <v>591.607</v>
      </c>
      <c r="N11" s="18">
        <f t="shared" si="5"/>
        <v>8281.361</v>
      </c>
      <c r="O11" s="32">
        <v>8417</v>
      </c>
      <c r="P11" s="32">
        <f>O11-N11-N12</f>
        <v>-0.360999999998967</v>
      </c>
    </row>
    <row r="12" ht="17.25" customHeight="1" spans="1:16">
      <c r="A12" s="15" t="s">
        <v>26</v>
      </c>
      <c r="B12" s="15" t="s">
        <v>25</v>
      </c>
      <c r="C12" s="15">
        <v>0</v>
      </c>
      <c r="D12" s="18">
        <v>0</v>
      </c>
      <c r="E12" s="18">
        <v>0</v>
      </c>
      <c r="F12" s="18">
        <v>37</v>
      </c>
      <c r="G12" s="18">
        <f t="shared" si="1"/>
        <v>37</v>
      </c>
      <c r="H12" s="18">
        <v>99</v>
      </c>
      <c r="I12" s="18">
        <v>0</v>
      </c>
      <c r="J12" s="18">
        <v>0</v>
      </c>
      <c r="K12" s="18">
        <f t="shared" si="3"/>
        <v>99</v>
      </c>
      <c r="L12" s="18">
        <f t="shared" si="4"/>
        <v>136</v>
      </c>
      <c r="M12" s="18">
        <v>0</v>
      </c>
      <c r="N12" s="18">
        <f t="shared" si="5"/>
        <v>136</v>
      </c>
      <c r="O12" s="32"/>
      <c r="P12" s="32"/>
    </row>
    <row r="13" ht="17.25" customHeight="1" spans="1:16">
      <c r="A13" s="13" t="s">
        <v>27</v>
      </c>
      <c r="B13" s="13" t="s">
        <v>28</v>
      </c>
      <c r="C13" s="19">
        <f t="shared" ref="C13:N13" si="7">C5+C11+C12</f>
        <v>313</v>
      </c>
      <c r="D13" s="19">
        <f t="shared" si="7"/>
        <v>874.472897269851</v>
      </c>
      <c r="E13" s="19">
        <f t="shared" si="7"/>
        <v>2044.893</v>
      </c>
      <c r="F13" s="19">
        <f t="shared" si="7"/>
        <v>2491.577</v>
      </c>
      <c r="G13" s="19">
        <f t="shared" si="7"/>
        <v>5723.94289726985</v>
      </c>
      <c r="H13" s="19">
        <f t="shared" si="7"/>
        <v>2777.767</v>
      </c>
      <c r="I13" s="19">
        <f t="shared" si="7"/>
        <v>1919.966</v>
      </c>
      <c r="J13" s="19">
        <f t="shared" si="7"/>
        <v>270.3375981799</v>
      </c>
      <c r="K13" s="19">
        <f t="shared" si="7"/>
        <v>4968.0705981799</v>
      </c>
      <c r="L13" s="19">
        <f t="shared" si="7"/>
        <v>10692.0134954497</v>
      </c>
      <c r="M13" s="19">
        <f t="shared" si="7"/>
        <v>1308.14438813823</v>
      </c>
      <c r="N13" s="19">
        <f t="shared" si="7"/>
        <v>12000.157883588</v>
      </c>
      <c r="O13" s="32"/>
      <c r="P13" s="32"/>
    </row>
    <row r="14" s="3" customFormat="1" ht="17.25" customHeight="1" spans="1:16">
      <c r="A14" s="15" t="s">
        <v>29</v>
      </c>
      <c r="B14" s="13" t="s">
        <v>18</v>
      </c>
      <c r="C14" s="19">
        <f t="shared" ref="C14:F14" si="8">C15+C16+C17+C18+C19+C20+C23</f>
        <v>0</v>
      </c>
      <c r="D14" s="19">
        <f t="shared" si="8"/>
        <v>774.85580067797</v>
      </c>
      <c r="E14" s="19">
        <f t="shared" si="8"/>
        <v>2291.587</v>
      </c>
      <c r="F14" s="19">
        <f t="shared" si="8"/>
        <v>2308.50148</v>
      </c>
      <c r="G14" s="19">
        <f>F14+E14+D14</f>
        <v>5374.94428067797</v>
      </c>
      <c r="H14" s="19">
        <f t="shared" ref="H14:J14" si="9">H15+H16+H17+H18+H19+H20+H23</f>
        <v>2442.279</v>
      </c>
      <c r="I14" s="19">
        <f t="shared" si="9"/>
        <v>2093.381</v>
      </c>
      <c r="J14" s="19">
        <f t="shared" si="9"/>
        <v>598.257773785313</v>
      </c>
      <c r="K14" s="19">
        <f>J14+I14+H14</f>
        <v>5133.91777378531</v>
      </c>
      <c r="L14" s="19">
        <f t="shared" ref="L14:L22" si="10">G14+K14</f>
        <v>10508.8620544633</v>
      </c>
      <c r="M14" s="19">
        <f>M15+M16+M17+M18+M19+M20+M23</f>
        <v>4608.57461538532</v>
      </c>
      <c r="N14" s="19">
        <f t="shared" ref="N14:N23" si="11">L14+M14</f>
        <v>15117.4366698486</v>
      </c>
      <c r="O14" s="29"/>
      <c r="P14" s="29"/>
    </row>
    <row r="15" ht="17.25" customHeight="1" spans="1:16">
      <c r="A15" s="17"/>
      <c r="B15" s="15" t="s">
        <v>30</v>
      </c>
      <c r="C15" s="15">
        <v>0</v>
      </c>
      <c r="D15" s="18">
        <v>24.369</v>
      </c>
      <c r="E15" s="18">
        <v>101.537</v>
      </c>
      <c r="F15" s="18">
        <v>97.475</v>
      </c>
      <c r="G15" s="18">
        <f t="shared" ref="G15:G22" si="12">D15+E15+F15</f>
        <v>223.381</v>
      </c>
      <c r="H15" s="18">
        <v>93.414</v>
      </c>
      <c r="I15" s="18">
        <v>73.106</v>
      </c>
      <c r="J15" s="18">
        <v>16.246</v>
      </c>
      <c r="K15" s="18">
        <f t="shared" ref="K15:K22" si="13">H15+I15+J15</f>
        <v>182.766</v>
      </c>
      <c r="L15" s="18">
        <f t="shared" si="10"/>
        <v>406.147</v>
      </c>
      <c r="M15" s="18">
        <v>89.4979832325509</v>
      </c>
      <c r="N15" s="18">
        <f t="shared" si="11"/>
        <v>495.644983232551</v>
      </c>
      <c r="O15" s="29"/>
      <c r="P15" s="28"/>
    </row>
    <row r="16" ht="17.25" customHeight="1" spans="1:16">
      <c r="A16" s="17"/>
      <c r="B16" s="15" t="s">
        <v>31</v>
      </c>
      <c r="C16" s="15">
        <v>0</v>
      </c>
      <c r="D16" s="18">
        <v>267.073</v>
      </c>
      <c r="E16" s="18">
        <v>555.001</v>
      </c>
      <c r="F16" s="18">
        <v>598.077</v>
      </c>
      <c r="G16" s="18">
        <f t="shared" si="12"/>
        <v>1420.151</v>
      </c>
      <c r="H16" s="18">
        <v>639.026</v>
      </c>
      <c r="I16" s="18">
        <v>578.877</v>
      </c>
      <c r="J16" s="18">
        <v>207.481</v>
      </c>
      <c r="K16" s="18">
        <f t="shared" si="13"/>
        <v>1425.384</v>
      </c>
      <c r="L16" s="18">
        <f t="shared" si="10"/>
        <v>2845.535</v>
      </c>
      <c r="M16" s="18">
        <v>427.596379188551</v>
      </c>
      <c r="N16" s="18">
        <f t="shared" si="11"/>
        <v>3273.13137918855</v>
      </c>
      <c r="O16" s="29"/>
      <c r="P16" s="28"/>
    </row>
    <row r="17" ht="17.25" customHeight="1" spans="1:16">
      <c r="A17" s="17"/>
      <c r="B17" s="15" t="s">
        <v>32</v>
      </c>
      <c r="C17" s="15">
        <v>0</v>
      </c>
      <c r="D17" s="18">
        <v>143.309</v>
      </c>
      <c r="E17" s="18">
        <v>291.433</v>
      </c>
      <c r="F17" s="18">
        <v>318.471</v>
      </c>
      <c r="G17" s="18">
        <f t="shared" si="12"/>
        <v>753.213</v>
      </c>
      <c r="H17" s="18">
        <v>309.187</v>
      </c>
      <c r="I17" s="18">
        <v>289.116</v>
      </c>
      <c r="J17" s="18">
        <v>120.271</v>
      </c>
      <c r="K17" s="18">
        <f t="shared" si="13"/>
        <v>718.574</v>
      </c>
      <c r="L17" s="18">
        <f t="shared" si="10"/>
        <v>1471.787</v>
      </c>
      <c r="M17" s="18">
        <v>311.718181053628</v>
      </c>
      <c r="N17" s="18">
        <f t="shared" si="11"/>
        <v>1783.50518105363</v>
      </c>
      <c r="O17" s="29"/>
      <c r="P17" s="28"/>
    </row>
    <row r="18" ht="17.25" customHeight="1" spans="1:16">
      <c r="A18" s="17"/>
      <c r="B18" s="15" t="s">
        <v>33</v>
      </c>
      <c r="C18" s="15">
        <v>0</v>
      </c>
      <c r="D18" s="18">
        <v>97.406</v>
      </c>
      <c r="E18" s="18">
        <v>405.858</v>
      </c>
      <c r="F18" s="18">
        <v>389.624</v>
      </c>
      <c r="G18" s="18">
        <f t="shared" si="12"/>
        <v>892.888</v>
      </c>
      <c r="H18" s="18">
        <v>373.389</v>
      </c>
      <c r="I18" s="18">
        <v>292.218</v>
      </c>
      <c r="J18" s="18">
        <v>64.937</v>
      </c>
      <c r="K18" s="18">
        <f t="shared" si="13"/>
        <v>730.544</v>
      </c>
      <c r="L18" s="18">
        <f t="shared" si="10"/>
        <v>1623.432</v>
      </c>
      <c r="M18" s="18">
        <v>262.686680600418</v>
      </c>
      <c r="N18" s="18">
        <f t="shared" si="11"/>
        <v>1886.11868060042</v>
      </c>
      <c r="O18" s="29"/>
      <c r="P18" s="28"/>
    </row>
    <row r="19" ht="17.25" customHeight="1" spans="1:16">
      <c r="A19" s="17"/>
      <c r="B19" s="15" t="s">
        <v>34</v>
      </c>
      <c r="C19" s="15">
        <v>0</v>
      </c>
      <c r="D19" s="18">
        <v>62.752</v>
      </c>
      <c r="E19" s="18">
        <v>197.376</v>
      </c>
      <c r="F19" s="18">
        <v>189.151</v>
      </c>
      <c r="G19" s="18">
        <f t="shared" si="12"/>
        <v>449.279</v>
      </c>
      <c r="H19" s="18">
        <v>182.988</v>
      </c>
      <c r="I19" s="18">
        <v>147.018</v>
      </c>
      <c r="J19" s="18">
        <v>45.068</v>
      </c>
      <c r="K19" s="18">
        <f t="shared" si="13"/>
        <v>375.074</v>
      </c>
      <c r="L19" s="18">
        <f t="shared" si="10"/>
        <v>824.353</v>
      </c>
      <c r="M19" s="18">
        <v>132.980721887433</v>
      </c>
      <c r="N19" s="18">
        <f t="shared" si="11"/>
        <v>957.333721887433</v>
      </c>
      <c r="O19" s="29"/>
      <c r="P19" s="33"/>
    </row>
    <row r="20" s="3" customFormat="1" ht="17.25" customHeight="1" spans="1:16">
      <c r="A20" s="15"/>
      <c r="B20" s="13" t="s">
        <v>35</v>
      </c>
      <c r="C20" s="19">
        <f>SUM(C21:C22)</f>
        <v>0</v>
      </c>
      <c r="D20" s="19">
        <v>154.88216067797</v>
      </c>
      <c r="E20" s="19">
        <v>645.342</v>
      </c>
      <c r="F20" s="19">
        <v>619.523</v>
      </c>
      <c r="G20" s="16">
        <f t="shared" si="12"/>
        <v>1419.74716067797</v>
      </c>
      <c r="H20" s="19">
        <v>593.715</v>
      </c>
      <c r="I20" s="19">
        <v>464.646</v>
      </c>
      <c r="J20" s="19">
        <v>103.254773785313</v>
      </c>
      <c r="K20" s="16">
        <f t="shared" si="13"/>
        <v>1161.61577378531</v>
      </c>
      <c r="L20" s="16">
        <f t="shared" si="10"/>
        <v>2581.36293446328</v>
      </c>
      <c r="M20" s="19">
        <v>442.954669422738</v>
      </c>
      <c r="N20" s="16">
        <f t="shared" si="11"/>
        <v>3024.31760388602</v>
      </c>
      <c r="O20" s="29"/>
      <c r="P20" s="34"/>
    </row>
    <row r="21" ht="17.25" customHeight="1" spans="1:16">
      <c r="A21" s="17"/>
      <c r="B21" s="15" t="s">
        <v>36</v>
      </c>
      <c r="C21" s="15">
        <v>0</v>
      </c>
      <c r="D21" s="18">
        <v>80.336</v>
      </c>
      <c r="E21" s="18">
        <v>334.732</v>
      </c>
      <c r="F21" s="18">
        <v>321.343</v>
      </c>
      <c r="G21" s="18">
        <f t="shared" si="12"/>
        <v>736.411</v>
      </c>
      <c r="H21" s="18">
        <v>307.953</v>
      </c>
      <c r="I21" s="18">
        <v>241.007</v>
      </c>
      <c r="J21" s="18">
        <v>53.557</v>
      </c>
      <c r="K21" s="18">
        <f t="shared" si="13"/>
        <v>602.517</v>
      </c>
      <c r="L21" s="18">
        <f t="shared" si="10"/>
        <v>1338.928</v>
      </c>
      <c r="M21" s="18">
        <v>237.490429630922</v>
      </c>
      <c r="N21" s="18">
        <f t="shared" si="11"/>
        <v>1576.41842963092</v>
      </c>
      <c r="O21" s="29"/>
      <c r="P21" s="35"/>
    </row>
    <row r="22" ht="17.25" customHeight="1" spans="1:16">
      <c r="A22" s="17"/>
      <c r="B22" s="15" t="s">
        <v>37</v>
      </c>
      <c r="C22" s="15">
        <v>0</v>
      </c>
      <c r="D22" s="18">
        <v>70.8191936750241</v>
      </c>
      <c r="E22" s="18">
        <v>295.08</v>
      </c>
      <c r="F22" s="18">
        <v>283.277</v>
      </c>
      <c r="G22" s="18">
        <f t="shared" si="12"/>
        <v>649.176193675024</v>
      </c>
      <c r="H22" s="18">
        <v>271.474</v>
      </c>
      <c r="I22" s="18">
        <v>212.458</v>
      </c>
      <c r="J22" s="18">
        <v>47.213</v>
      </c>
      <c r="K22" s="18">
        <f t="shared" si="13"/>
        <v>531.145</v>
      </c>
      <c r="L22" s="18">
        <f t="shared" si="10"/>
        <v>1180.32119367502</v>
      </c>
      <c r="M22" s="18">
        <v>195.191</v>
      </c>
      <c r="N22" s="18">
        <f t="shared" si="11"/>
        <v>1375.51219367502</v>
      </c>
      <c r="O22" s="29"/>
      <c r="P22" s="35"/>
    </row>
    <row r="23" ht="17.25" customHeight="1" spans="1:16">
      <c r="A23" s="17"/>
      <c r="B23" s="15" t="s">
        <v>38</v>
      </c>
      <c r="C23" s="15">
        <v>0</v>
      </c>
      <c r="D23" s="18">
        <v>25.06464</v>
      </c>
      <c r="E23" s="18">
        <v>95.04</v>
      </c>
      <c r="F23" s="18">
        <v>96.18048</v>
      </c>
      <c r="G23" s="18">
        <f t="shared" ref="G23:L23" si="14">G14-G15-G16-G17-G18-G19-G20</f>
        <v>216.28512</v>
      </c>
      <c r="H23" s="18">
        <v>250.56</v>
      </c>
      <c r="I23" s="18">
        <v>248.4</v>
      </c>
      <c r="J23" s="18">
        <v>41</v>
      </c>
      <c r="K23" s="18">
        <f t="shared" si="14"/>
        <v>539.96</v>
      </c>
      <c r="L23" s="18">
        <f t="shared" si="14"/>
        <v>756.245119999999</v>
      </c>
      <c r="M23" s="18">
        <v>2941.14</v>
      </c>
      <c r="N23" s="18">
        <f t="shared" si="11"/>
        <v>3697.38512</v>
      </c>
      <c r="O23" s="29"/>
      <c r="P23" s="35"/>
    </row>
    <row r="24" s="3" customFormat="1" ht="17.25" customHeight="1" spans="1:16">
      <c r="A24" s="15" t="s">
        <v>39</v>
      </c>
      <c r="B24" s="13" t="s">
        <v>18</v>
      </c>
      <c r="C24" s="13">
        <v>0</v>
      </c>
      <c r="D24" s="19">
        <f t="shared" ref="D24:N24" si="15">D25</f>
        <v>820.959</v>
      </c>
      <c r="E24" s="19">
        <f t="shared" si="15"/>
        <v>3420.663</v>
      </c>
      <c r="F24" s="19">
        <f t="shared" si="15"/>
        <v>3283.837</v>
      </c>
      <c r="G24" s="19">
        <f t="shared" si="15"/>
        <v>7525.459</v>
      </c>
      <c r="H24" s="19">
        <f t="shared" si="15"/>
        <v>3147.07</v>
      </c>
      <c r="I24" s="19">
        <f t="shared" si="15"/>
        <v>2462.878</v>
      </c>
      <c r="J24" s="19">
        <f t="shared" si="15"/>
        <v>547.306</v>
      </c>
      <c r="K24" s="19">
        <f t="shared" si="15"/>
        <v>6157.254</v>
      </c>
      <c r="L24" s="19">
        <f t="shared" si="15"/>
        <v>13682.713</v>
      </c>
      <c r="M24" s="19">
        <f t="shared" si="15"/>
        <v>896.425</v>
      </c>
      <c r="N24" s="19">
        <f t="shared" si="15"/>
        <v>14579.138</v>
      </c>
      <c r="O24" s="34"/>
      <c r="P24" s="34"/>
    </row>
    <row r="25" ht="17.25" customHeight="1" spans="1:16">
      <c r="A25" s="17"/>
      <c r="B25" s="15" t="s">
        <v>40</v>
      </c>
      <c r="C25" s="15">
        <v>0</v>
      </c>
      <c r="D25" s="18">
        <v>820.959</v>
      </c>
      <c r="E25" s="18">
        <v>3420.663</v>
      </c>
      <c r="F25" s="18">
        <v>3283.837</v>
      </c>
      <c r="G25" s="18">
        <f t="shared" ref="G25:G27" si="16">D25+E25+F25</f>
        <v>7525.459</v>
      </c>
      <c r="H25" s="18">
        <v>3147.07</v>
      </c>
      <c r="I25" s="18">
        <v>2462.878</v>
      </c>
      <c r="J25" s="18">
        <v>547.306</v>
      </c>
      <c r="K25" s="18">
        <f t="shared" ref="K25:K30" si="17">H25+I25+J25</f>
        <v>6157.254</v>
      </c>
      <c r="L25" s="18">
        <f t="shared" ref="L25:L27" si="18">G25+K25</f>
        <v>13682.713</v>
      </c>
      <c r="M25" s="18">
        <v>896.425</v>
      </c>
      <c r="N25" s="18">
        <f t="shared" ref="N25:N27" si="19">L25+M25</f>
        <v>14579.138</v>
      </c>
      <c r="O25" s="35"/>
      <c r="P25" s="35"/>
    </row>
    <row r="26" ht="17.25" customHeight="1" spans="1:16">
      <c r="A26" s="17"/>
      <c r="B26" s="15" t="s">
        <v>41</v>
      </c>
      <c r="C26" s="15">
        <v>0</v>
      </c>
      <c r="D26" s="18">
        <v>181.631</v>
      </c>
      <c r="E26" s="18">
        <v>756.794</v>
      </c>
      <c r="F26" s="18">
        <v>726.523</v>
      </c>
      <c r="G26" s="18">
        <f t="shared" si="16"/>
        <v>1664.948</v>
      </c>
      <c r="H26" s="18">
        <v>696.25</v>
      </c>
      <c r="I26" s="18">
        <v>544.892</v>
      </c>
      <c r="J26" s="18">
        <v>121.087</v>
      </c>
      <c r="K26" s="18">
        <f t="shared" si="17"/>
        <v>1362.229</v>
      </c>
      <c r="L26" s="18">
        <f t="shared" si="18"/>
        <v>3027.177</v>
      </c>
      <c r="M26" s="18">
        <v>387.312</v>
      </c>
      <c r="N26" s="18">
        <f t="shared" si="19"/>
        <v>3414.489</v>
      </c>
      <c r="O26" s="35"/>
      <c r="P26" s="35"/>
    </row>
    <row r="27" ht="17.25" customHeight="1" spans="1:16">
      <c r="A27" s="17"/>
      <c r="B27" s="15" t="s">
        <v>42</v>
      </c>
      <c r="C27" s="15">
        <v>0</v>
      </c>
      <c r="D27" s="18">
        <v>86.523</v>
      </c>
      <c r="E27" s="18">
        <v>360.514</v>
      </c>
      <c r="F27" s="18">
        <v>346.093</v>
      </c>
      <c r="G27" s="18">
        <f t="shared" si="16"/>
        <v>793.13</v>
      </c>
      <c r="H27" s="18">
        <v>331.673</v>
      </c>
      <c r="I27" s="18">
        <v>259.57</v>
      </c>
      <c r="J27" s="18">
        <v>57.682</v>
      </c>
      <c r="K27" s="36">
        <f>SUM(H27:J27)</f>
        <v>648.925</v>
      </c>
      <c r="L27" s="18">
        <f t="shared" si="18"/>
        <v>1442.055</v>
      </c>
      <c r="M27" s="18">
        <v>185.4</v>
      </c>
      <c r="N27" s="18">
        <f t="shared" si="19"/>
        <v>1627.455</v>
      </c>
      <c r="O27" s="35"/>
      <c r="P27" s="35"/>
    </row>
    <row r="28" ht="17.25" customHeight="1" spans="1:16">
      <c r="A28" s="13" t="s">
        <v>43</v>
      </c>
      <c r="B28" s="13" t="s">
        <v>28</v>
      </c>
      <c r="C28" s="13">
        <v>0</v>
      </c>
      <c r="D28" s="19">
        <f t="shared" ref="D28:N28" si="20">D14+D24</f>
        <v>1595.81480067797</v>
      </c>
      <c r="E28" s="19">
        <f t="shared" si="20"/>
        <v>5712.25</v>
      </c>
      <c r="F28" s="19">
        <f t="shared" si="20"/>
        <v>5592.33848</v>
      </c>
      <c r="G28" s="19">
        <f t="shared" si="20"/>
        <v>12900.403280678</v>
      </c>
      <c r="H28" s="19">
        <f t="shared" si="20"/>
        <v>5589.349</v>
      </c>
      <c r="I28" s="19">
        <f t="shared" si="20"/>
        <v>4556.259</v>
      </c>
      <c r="J28" s="19">
        <f t="shared" si="20"/>
        <v>1145.56377378531</v>
      </c>
      <c r="K28" s="19">
        <f t="shared" si="20"/>
        <v>11291.1717737853</v>
      </c>
      <c r="L28" s="19">
        <f t="shared" si="20"/>
        <v>24191.5750544633</v>
      </c>
      <c r="M28" s="19">
        <f t="shared" si="20"/>
        <v>5504.99961538532</v>
      </c>
      <c r="N28" s="19">
        <f t="shared" si="20"/>
        <v>29696.5746698486</v>
      </c>
      <c r="O28" s="11"/>
      <c r="P28" s="11"/>
    </row>
    <row r="29" ht="15.75" spans="1:16">
      <c r="A29" s="20" t="s">
        <v>44</v>
      </c>
      <c r="B29" s="21"/>
      <c r="C29" s="21"/>
      <c r="D29" s="22">
        <f t="shared" ref="D29:N29" si="21">D13+D28</f>
        <v>2470.28769794782</v>
      </c>
      <c r="E29" s="22">
        <f t="shared" si="21"/>
        <v>7757.143</v>
      </c>
      <c r="F29" s="22">
        <f t="shared" si="21"/>
        <v>8083.91548</v>
      </c>
      <c r="G29" s="22">
        <f t="shared" si="21"/>
        <v>18624.3461779478</v>
      </c>
      <c r="H29" s="22">
        <f t="shared" si="21"/>
        <v>8367.116</v>
      </c>
      <c r="I29" s="22">
        <f t="shared" si="21"/>
        <v>6476.225</v>
      </c>
      <c r="J29" s="22">
        <f t="shared" si="21"/>
        <v>1415.90137196521</v>
      </c>
      <c r="K29" s="22">
        <f t="shared" si="21"/>
        <v>16259.2423719652</v>
      </c>
      <c r="L29" s="22">
        <f t="shared" si="21"/>
        <v>34883.588549913</v>
      </c>
      <c r="M29" s="22">
        <f t="shared" si="21"/>
        <v>6813.14400352355</v>
      </c>
      <c r="N29" s="22">
        <f t="shared" si="21"/>
        <v>41696.7325534366</v>
      </c>
      <c r="O29" s="11"/>
      <c r="P29" s="11"/>
    </row>
    <row r="30" ht="15.75" spans="1:16">
      <c r="A30" s="20" t="s">
        <v>45</v>
      </c>
      <c r="B30" s="21"/>
      <c r="C30" s="21"/>
      <c r="D30" s="16">
        <f>550/0.86</f>
        <v>639.53488372093</v>
      </c>
      <c r="E30" s="16">
        <f>570/0.86</f>
        <v>662.790697674419</v>
      </c>
      <c r="F30" s="16">
        <f>1050/0.86</f>
        <v>1220.93023255814</v>
      </c>
      <c r="G30" s="16">
        <f>D30+E30+F30</f>
        <v>2523.25581395349</v>
      </c>
      <c r="H30" s="16">
        <f>1250/0.86</f>
        <v>1453.48837209302</v>
      </c>
      <c r="I30" s="16">
        <f>1300/0.86</f>
        <v>1511.62790697674</v>
      </c>
      <c r="J30" s="16">
        <f>450/0.86</f>
        <v>523.255813953488</v>
      </c>
      <c r="K30" s="16">
        <f t="shared" si="17"/>
        <v>3488.37209302326</v>
      </c>
      <c r="L30" s="16">
        <f>D30+E30+F30+H30+I30+J30</f>
        <v>6011.62790697674</v>
      </c>
      <c r="M30" s="16">
        <v>0</v>
      </c>
      <c r="N30" s="19">
        <f>L30+M30</f>
        <v>6011.62790697674</v>
      </c>
      <c r="O30" s="11"/>
      <c r="P30" s="11"/>
    </row>
    <row r="31" ht="15.75" spans="1:16">
      <c r="A31" s="20" t="s">
        <v>28</v>
      </c>
      <c r="B31" s="23"/>
      <c r="C31" s="23"/>
      <c r="D31" s="24">
        <f t="shared" ref="D31:N31" si="22">D30+D29</f>
        <v>3109.82258166875</v>
      </c>
      <c r="E31" s="24">
        <f t="shared" si="22"/>
        <v>8419.93369767442</v>
      </c>
      <c r="F31" s="24">
        <f t="shared" si="22"/>
        <v>9304.84571255814</v>
      </c>
      <c r="G31" s="24">
        <f t="shared" si="22"/>
        <v>21147.6019919013</v>
      </c>
      <c r="H31" s="24">
        <f t="shared" si="22"/>
        <v>9820.60437209302</v>
      </c>
      <c r="I31" s="24">
        <f t="shared" si="22"/>
        <v>7987.85290697674</v>
      </c>
      <c r="J31" s="24">
        <f t="shared" si="22"/>
        <v>1939.1571859187</v>
      </c>
      <c r="K31" s="24">
        <f t="shared" si="22"/>
        <v>19747.6144649885</v>
      </c>
      <c r="L31" s="24">
        <f t="shared" si="22"/>
        <v>40895.2164568898</v>
      </c>
      <c r="M31" s="24">
        <f t="shared" si="22"/>
        <v>6813.14400352355</v>
      </c>
      <c r="N31" s="24">
        <f t="shared" si="22"/>
        <v>47708.3604604133</v>
      </c>
      <c r="O31" s="11"/>
      <c r="P31" s="11"/>
    </row>
  </sheetData>
  <sheetProtection selectLockedCells="1" selectUnlockedCells="1"/>
  <mergeCells count="8">
    <mergeCell ref="A2:N2"/>
    <mergeCell ref="L3:N3"/>
    <mergeCell ref="A29:B29"/>
    <mergeCell ref="A30:B30"/>
    <mergeCell ref="A31:B31"/>
    <mergeCell ref="A5:A10"/>
    <mergeCell ref="A14:A23"/>
    <mergeCell ref="A24:A27"/>
  </mergeCells>
  <printOptions horizontalCentered="1"/>
  <pageMargins left="0.236111111111111" right="0.354166666666667" top="0.550694444444444" bottom="0.314583333333333" header="0.236111111111111" footer="0.472222222222222"/>
  <pageSetup paperSize="9" firstPageNumber="16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38339</dc:creator>
  <cp:lastModifiedBy>8237477301</cp:lastModifiedBy>
  <dcterms:created xsi:type="dcterms:W3CDTF">2024-06-26T07:53:23Z</dcterms:created>
  <dcterms:modified xsi:type="dcterms:W3CDTF">2024-06-26T07:53:23Z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0641D0C3AD1241BA8F87075CE110D346_11</vt:lpwstr>
  </property>
  <property fmtid="{D5CDD505-2E9C-101B-9397-08002B2CF9AE}" pid="3" name="KSOProductBuildVer">
    <vt:lpwstr>2052-12.1.0.17133</vt:lpwstr>
  </property>
</Properties>
</file>